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Coronavirus Messages\"/>
    </mc:Choice>
  </mc:AlternateContent>
  <workbookProtection workbookPassword="FD50" lockStructure="1"/>
  <bookViews>
    <workbookView xWindow="0" yWindow="0" windowWidth="28800" windowHeight="11175"/>
  </bookViews>
  <sheets>
    <sheet name="Summary" sheetId="3" r:id="rId1"/>
    <sheet name="SBA Loan and Forgiveness" sheetId="1" r:id="rId2"/>
    <sheet name="Employer Credit (50%)" sheetId="2" r:id="rId3"/>
  </sheets>
  <definedNames>
    <definedName name="_xlnm.Print_Area" localSheetId="2">'Employer Credit (50%)'!$A$1:$C$32</definedName>
    <definedName name="_xlnm.Print_Area" localSheetId="1">'SBA Loan and Forgiveness'!$A$1:$C$58</definedName>
    <definedName name="_xlnm.Print_Area" localSheetId="0">Summary!$A$1:$D$21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8" i="2" l="1"/>
  <c r="C10" i="2" s="1"/>
  <c r="C31" i="1"/>
  <c r="C33" i="1"/>
  <c r="C34" i="1" s="1"/>
  <c r="C6" i="1" l="1"/>
  <c r="C27" i="2" l="1"/>
  <c r="C19" i="2"/>
  <c r="C11" i="3" l="1"/>
  <c r="C11" i="2"/>
  <c r="C41" i="1" l="1"/>
  <c r="C43" i="1" s="1"/>
  <c r="C49" i="1" s="1"/>
  <c r="C15" i="1"/>
  <c r="C16" i="1" l="1"/>
  <c r="C18" i="1" s="1"/>
  <c r="C4" i="3" s="1"/>
  <c r="C6" i="3"/>
  <c r="C8" i="3" l="1"/>
  <c r="C15" i="3"/>
  <c r="C51" i="1"/>
</calcChain>
</file>

<file path=xl/sharedStrings.xml><?xml version="1.0" encoding="utf-8"?>
<sst xmlns="http://schemas.openxmlformats.org/spreadsheetml/2006/main" count="80" uniqueCount="65">
  <si>
    <t>Please enter the expected date of the loan (February 15, 2020  to June 30, 2020)</t>
  </si>
  <si>
    <t>What was the TOTAL payroll costs* during the trailing 12 month period before the date entered in Question #2?</t>
  </si>
  <si>
    <t>** Do not include the amounts over $100,000 in the number</t>
  </si>
  <si>
    <t>5a</t>
  </si>
  <si>
    <t>Were any employees included in Question #3 receiving qualified leave wages under the Families First Coronavirus Response Act?</t>
  </si>
  <si>
    <t>Were any employees included in Question #3 non-U.S. residents?</t>
  </si>
  <si>
    <t>How much non-U.S. resident employees earnings were included in #3?</t>
  </si>
  <si>
    <t>Yes</t>
  </si>
  <si>
    <t>Average Monthly payroll costs:</t>
  </si>
  <si>
    <t>Borrowers can defer repayment of principal and interest for at least six months but not more than one year, at the discretion of the bank that issues the loan.</t>
  </si>
  <si>
    <t>A business concern in the Accommodation and Food Services sector (NAICS Code starting with 72) is allowed 500 employees per physical location</t>
  </si>
  <si>
    <t>Origination Date of the Loan</t>
  </si>
  <si>
    <t>8 Week Period ending date after loan origination</t>
  </si>
  <si>
    <t>Total costs eligible during the 8 week period:</t>
  </si>
  <si>
    <t>4a</t>
  </si>
  <si>
    <t>Costs eligible during the 8 week period:</t>
  </si>
  <si>
    <t>Percentage Increase/(Decrease)</t>
  </si>
  <si>
    <t>Did you cut pay at a rate greater than 25%?</t>
  </si>
  <si>
    <t>CARES Act - Paycheck Protection Program (Section 1102)</t>
  </si>
  <si>
    <t>Loan Forgiveness Program (Section 1106)</t>
  </si>
  <si>
    <t xml:space="preserve">     - Rent</t>
  </si>
  <si>
    <t xml:space="preserve">    - Utilities, including electricity, gas, water, transportation, telephone and interent, etc</t>
  </si>
  <si>
    <t>*** Maximum Loan allowed is $10,000,000.  Loan proceeds must be used for: Payroll costs (per above), interest on mortgages, Rent, Utilities, Interest on debts that were incurred before February 15, 2020</t>
  </si>
  <si>
    <t>Adjusted forgiveness amount based on increase/decrease employee count</t>
  </si>
  <si>
    <t xml:space="preserve">     - Payroll costs (As defined in #3 above) - Do not enter amounts paid greater than $100,000 per year (annualized)</t>
  </si>
  <si>
    <t>Employee Retention Tax Credit (Section 2301)</t>
  </si>
  <si>
    <t>YES</t>
  </si>
  <si>
    <t>Enter the number of full-time equivalent employees in 2019</t>
  </si>
  <si>
    <t>Net Loan to repay after Forgiveness (Due over 10 year period):</t>
  </si>
  <si>
    <r>
      <t xml:space="preserve">If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, please enter the total wages* paid after March 12, 2020 and before Jan 1, 2021 to ALL employees (regardless if the employee is working or not) - </t>
    </r>
    <r>
      <rPr>
        <b/>
        <sz val="11"/>
        <color theme="1"/>
        <rFont val="Calibri"/>
        <family val="2"/>
        <scheme val="minor"/>
      </rPr>
      <t>Capped at $10,000 per employee</t>
    </r>
  </si>
  <si>
    <t>* Total wages includes health benefits</t>
  </si>
  <si>
    <t>How much did the employees receive under the Families First Coronavirus Response Act? (Starts April 1, 2020)</t>
  </si>
  <si>
    <t>Were employees utilized for the Work Opportunity Tax Credit?</t>
  </si>
  <si>
    <r>
      <t xml:space="preserve">If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>, please enter the total wages included in Line #2 for employees eligible for WOTC</t>
    </r>
  </si>
  <si>
    <t>Are you eligible for the Paycheck Protection Program?</t>
  </si>
  <si>
    <t>If "Yes", and for those employees that dipped below the $100,000 total compensation, include the excess dollar amount of the pay decrease greater than 25%.  (Ex: Employee w/ $75,000 Salary has been reduced by 30% ($22,500). 25% would have been $18,750 - The difference of $3,750 would reduce the amount of loan forgiveness) - Note that only the amount in the 8 week period are taken into account</t>
  </si>
  <si>
    <r>
      <t xml:space="preserve">Did you have 100 or fewer full-time equivalent employees in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>? If YES, continue to #2.  If NO, continue to #6.</t>
    </r>
  </si>
  <si>
    <t>1a</t>
  </si>
  <si>
    <r>
      <t xml:space="preserve">If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to Question #1a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, please enter the total wages paid after March 12, 2020 and before Jan 1, 2021 to employees that are NOT working due to the Covid-19 - </t>
    </r>
    <r>
      <rPr>
        <b/>
        <sz val="11"/>
        <color theme="1"/>
        <rFont val="Calibri"/>
        <family val="2"/>
        <scheme val="minor"/>
      </rPr>
      <t>Capped at $10,000 per employee</t>
    </r>
  </si>
  <si>
    <t>9a</t>
  </si>
  <si>
    <t>Note #1:  If you receive Loan Forgiveness, you are not entitled to the Delay of payment of employer payroll taxes under Section 2302 of the Bill</t>
  </si>
  <si>
    <t>Note #2:  The Loan Forgiveness amount is NOT taxable income for Federal tax purposes</t>
  </si>
  <si>
    <t>Enter Data in this colored Cell</t>
  </si>
  <si>
    <t>Which method provides a greater benefit</t>
  </si>
  <si>
    <t>The amount of benefit over the other</t>
  </si>
  <si>
    <t>No</t>
  </si>
  <si>
    <t>Special rules apply if the entity was not in business for the full 12 month period prior to the loan date.</t>
  </si>
  <si>
    <t xml:space="preserve">     - Interest (not principal) on any Mortgage debts incurred prior to February 15, 2020</t>
  </si>
  <si>
    <r>
      <t xml:space="preserve">Enter the number of full-time equivalent employees during </t>
    </r>
    <r>
      <rPr>
        <b/>
        <sz val="11"/>
        <color theme="1"/>
        <rFont val="Calibri"/>
        <family val="2"/>
        <scheme val="minor"/>
      </rPr>
      <t>February 15, 2019 - June 30, 2019</t>
    </r>
  </si>
  <si>
    <r>
      <t xml:space="preserve">Enter the number of full-time equivalent employees during </t>
    </r>
    <r>
      <rPr>
        <b/>
        <sz val="11"/>
        <color theme="1"/>
        <rFont val="Calibri"/>
        <family val="2"/>
        <scheme val="minor"/>
      </rPr>
      <t>February 15, 2020 - June 30, 2020</t>
    </r>
  </si>
  <si>
    <t>This is your Estimated Maximum Loan Amount***:</t>
  </si>
  <si>
    <t>Total estimated eligible payroll costs:</t>
  </si>
  <si>
    <t>This is your Estimated Maximum Credit Amount:</t>
  </si>
  <si>
    <t>Loan Forgiveness - Estimated Anticipated Forgiveness Amount</t>
  </si>
  <si>
    <t>Paycheck Protection Program -  Estimated Maximum Loan Amount</t>
  </si>
  <si>
    <t>Employee Retention Credit -  Estimated Maximum Credit Amount</t>
  </si>
  <si>
    <t xml:space="preserve"> Estimated Debt Forgiveness:</t>
  </si>
  <si>
    <t>****This assumes you qualify for the tax credit based on the bill****</t>
  </si>
  <si>
    <t>***Not eligible for this credit if you received SBA Loan***</t>
  </si>
  <si>
    <t>* Include wages, tips, commissions, etc. up to $100,000**, vacation, parental, family, medical or sick leave, severence, group health insurance premiums, employer retirement plan contributions, state and local taxes assessed on such compensation</t>
  </si>
  <si>
    <t>Summary Paycheck Protection Program vs. Employee Retention Credit</t>
  </si>
  <si>
    <t>Number of full-time equivalent employees in 2019 (per SBA Loan Tab)</t>
  </si>
  <si>
    <t>Number of full-time equivalent employees in 2019 (manually enter, if not utilizing the SBA Loan Tab)</t>
  </si>
  <si>
    <t>THESE CELLS ARE AUTOMATICALLY CALCULATED</t>
  </si>
  <si>
    <t>Number of full-time equivalent employees in 2019 for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</si>
</sst>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164" fontId="3" fillId="3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4" fontId="4" fillId="3" borderId="0" xfId="1" applyNumberFormat="1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0" fontId="2" fillId="3" borderId="0" xfId="2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43" fontId="2" fillId="3" borderId="0" xfId="3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 indent="1"/>
    </xf>
    <xf numFmtId="0" fontId="2" fillId="2" borderId="3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5" borderId="4" xfId="0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 indent="1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Continuous" vertical="center" wrapText="1"/>
      <protection locked="0"/>
    </xf>
    <xf numFmtId="0" fontId="0" fillId="5" borderId="6" xfId="0" applyFill="1" applyBorder="1" applyAlignment="1" applyProtection="1">
      <alignment horizontal="centerContinuous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47625</xdr:rowOff>
    </xdr:from>
    <xdr:to>
      <xdr:col>2</xdr:col>
      <xdr:colOff>1323975</xdr:colOff>
      <xdr:row>19</xdr:row>
      <xdr:rowOff>114300</xdr:rowOff>
    </xdr:to>
    <xdr:sp macro="" textlink="">
      <xdr:nvSpPr>
        <xdr:cNvPr id="2" name="TextBox 1"/>
        <xdr:cNvSpPr txBox="1"/>
      </xdr:nvSpPr>
      <xdr:spPr>
        <a:xfrm>
          <a:off x="552450" y="3705225"/>
          <a:ext cx="81057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NOTE: This template is for illustrative purposes to allow you to estimate the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amounts you could potentially qualify for.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It is based in our understanding of the provisions of the CARE act as of March 31, 2020.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Your actual loan, potential forgiveness and tax credits will be based on actual filings when the Treasury department provides forms and regulations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b="1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87967</xdr:colOff>
      <xdr:row>0</xdr:row>
      <xdr:rowOff>37900</xdr:rowOff>
    </xdr:from>
    <xdr:to>
      <xdr:col>0</xdr:col>
      <xdr:colOff>457201</xdr:colOff>
      <xdr:row>1</xdr:row>
      <xdr:rowOff>145485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67" y="37900"/>
          <a:ext cx="369234" cy="383810"/>
        </a:xfrm>
        <a:prstGeom prst="rect">
          <a:avLst/>
        </a:prstGeom>
      </xdr:spPr>
    </xdr:pic>
    <xdr:clientData/>
  </xdr:twoCellAnchor>
  <xdr:oneCellAnchor>
    <xdr:from>
      <xdr:col>3</xdr:col>
      <xdr:colOff>87967</xdr:colOff>
      <xdr:row>0</xdr:row>
      <xdr:rowOff>37900</xdr:rowOff>
    </xdr:from>
    <xdr:ext cx="369234" cy="38381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67" y="37900"/>
          <a:ext cx="369234" cy="3838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54</xdr:row>
      <xdr:rowOff>38100</xdr:rowOff>
    </xdr:from>
    <xdr:to>
      <xdr:col>2</xdr:col>
      <xdr:colOff>907677</xdr:colOff>
      <xdr:row>57</xdr:row>
      <xdr:rowOff>104775</xdr:rowOff>
    </xdr:to>
    <xdr:sp macro="" textlink="">
      <xdr:nvSpPr>
        <xdr:cNvPr id="2" name="TextBox 1"/>
        <xdr:cNvSpPr txBox="1"/>
      </xdr:nvSpPr>
      <xdr:spPr>
        <a:xfrm>
          <a:off x="56030" y="12700747"/>
          <a:ext cx="850526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NOTE: This template is for illustrative purposes to allow you to estimate the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amounts you could potentially qualify for.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It is based in our understanding of the provisions of the CARE act as of March 31, 2020.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Your actual loan, potential forgiveness and tax credits will be based on actual filings when the Treasury department provides forms and regulations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b="1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27</xdr:row>
      <xdr:rowOff>156882</xdr:rowOff>
    </xdr:from>
    <xdr:to>
      <xdr:col>2</xdr:col>
      <xdr:colOff>877956</xdr:colOff>
      <xdr:row>31</xdr:row>
      <xdr:rowOff>33057</xdr:rowOff>
    </xdr:to>
    <xdr:sp macro="" textlink="">
      <xdr:nvSpPr>
        <xdr:cNvPr id="2" name="TextBox 1"/>
        <xdr:cNvSpPr txBox="1"/>
      </xdr:nvSpPr>
      <xdr:spPr>
        <a:xfrm>
          <a:off x="78441" y="6302578"/>
          <a:ext cx="7790037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NOTE: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template is for illustrative purposes to allow you to estimate the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amounts you could potentially qualify for.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It is based in our understanding of the provisions of the CARE act as of March 31, 2020.</a:t>
          </a:r>
          <a:r>
            <a:rPr 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Your actual loan, potential forgiveness and tax credits will be based on actual filings when the Treasury department provides forms and regulations</a:t>
          </a:r>
          <a:r>
            <a:rPr 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b="1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5"/>
  <sheetViews>
    <sheetView tabSelected="1" zoomScale="85" zoomScaleNormal="85" zoomScaleSheetLayoutView="100" workbookViewId="0">
      <selection activeCell="C1" sqref="C1"/>
    </sheetView>
  </sheetViews>
  <sheetFormatPr defaultRowHeight="15" x14ac:dyDescent="0.25"/>
  <cols>
    <col min="1" max="1" width="8.140625" style="4" customWidth="1"/>
    <col min="2" max="2" width="81.85546875" customWidth="1"/>
    <col min="3" max="3" width="20.140625" style="2" customWidth="1"/>
    <col min="4" max="4" width="8.140625" style="4" customWidth="1"/>
  </cols>
  <sheetData>
    <row r="1" spans="1:4" ht="21.75" thickBot="1" x14ac:dyDescent="0.3">
      <c r="A1" s="43"/>
      <c r="B1" s="54" t="s">
        <v>60</v>
      </c>
      <c r="C1" s="55"/>
      <c r="D1" s="43"/>
    </row>
    <row r="2" spans="1:4" x14ac:dyDescent="0.25">
      <c r="A2" s="44"/>
      <c r="B2" s="6" t="s">
        <v>63</v>
      </c>
      <c r="D2" s="44"/>
    </row>
    <row r="4" spans="1:4" ht="15.75" x14ac:dyDescent="0.25">
      <c r="B4" s="12" t="s">
        <v>54</v>
      </c>
      <c r="C4" s="9">
        <f>'SBA Loan and Forgiveness'!C18</f>
        <v>0</v>
      </c>
    </row>
    <row r="6" spans="1:4" ht="15.75" x14ac:dyDescent="0.25">
      <c r="B6" s="12" t="s">
        <v>53</v>
      </c>
      <c r="C6" s="9">
        <f>'SBA Loan and Forgiveness'!C49</f>
        <v>0</v>
      </c>
    </row>
    <row r="8" spans="1:4" ht="15.75" x14ac:dyDescent="0.25">
      <c r="B8" s="12" t="s">
        <v>28</v>
      </c>
      <c r="C8" s="9">
        <f>C4-C6</f>
        <v>0</v>
      </c>
    </row>
    <row r="11" spans="1:4" ht="15.75" x14ac:dyDescent="0.25">
      <c r="B11" s="12" t="s">
        <v>55</v>
      </c>
      <c r="C11" s="9">
        <f>IF('Employer Credit (50%)'!C19&gt;'Employer Credit (50%)'!C27,'Employer Credit (50%)'!C19,'Employer Credit (50%)'!C27)</f>
        <v>0</v>
      </c>
    </row>
    <row r="13" spans="1:4" ht="31.5" x14ac:dyDescent="0.25">
      <c r="B13" s="46" t="s">
        <v>43</v>
      </c>
      <c r="C13" s="45" t="str">
        <f>IF(AND(C6=0,C11=0),"TBD - Please fill out template",IF(C6&gt;C11,"Paycheck Protection Program Loan with Loan Forgiveness","Employee Retention Credit"))</f>
        <v>TBD - Please fill out template</v>
      </c>
    </row>
    <row r="14" spans="1:4" s="22" customFormat="1" ht="28.5" x14ac:dyDescent="0.25">
      <c r="A14" s="19"/>
      <c r="B14" s="20"/>
      <c r="C14" s="21"/>
      <c r="D14" s="19"/>
    </row>
    <row r="15" spans="1:4" ht="23.25" x14ac:dyDescent="0.35">
      <c r="B15" s="46" t="s">
        <v>44</v>
      </c>
      <c r="C15" s="14">
        <f>IF(C6&gt;C11,C6-C11,C11-C6)</f>
        <v>0</v>
      </c>
    </row>
  </sheetData>
  <sheetProtection password="FD50" sheet="1" objects="1" scenarios="1" selectLockedCells="1"/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54"/>
  <sheetViews>
    <sheetView zoomScale="85" zoomScaleNormal="85" zoomScaleSheetLayoutView="85" workbookViewId="0">
      <selection activeCell="C12" sqref="C12"/>
    </sheetView>
  </sheetViews>
  <sheetFormatPr defaultRowHeight="15" x14ac:dyDescent="0.25"/>
  <cols>
    <col min="1" max="1" width="9.140625" style="2"/>
    <col min="2" max="2" width="105.7109375" customWidth="1"/>
    <col min="3" max="3" width="14.28515625" style="2" bestFit="1" customWidth="1"/>
  </cols>
  <sheetData>
    <row r="1" spans="1:29" ht="21.75" thickBot="1" x14ac:dyDescent="0.3">
      <c r="A1" s="41"/>
      <c r="B1" s="29" t="s">
        <v>18</v>
      </c>
      <c r="C1" s="30"/>
      <c r="AC1" t="s">
        <v>7</v>
      </c>
    </row>
    <row r="2" spans="1:29" ht="15.75" thickBot="1" x14ac:dyDescent="0.3">
      <c r="B2" s="25" t="s">
        <v>42</v>
      </c>
      <c r="AC2" t="s">
        <v>45</v>
      </c>
    </row>
    <row r="3" spans="1:29" x14ac:dyDescent="0.25">
      <c r="B3" s="6" t="s">
        <v>63</v>
      </c>
    </row>
    <row r="4" spans="1:29" ht="15.75" thickBot="1" x14ac:dyDescent="0.3">
      <c r="B4" s="13"/>
    </row>
    <row r="5" spans="1:29" ht="15.75" thickBot="1" x14ac:dyDescent="0.3">
      <c r="A5" s="42">
        <v>1</v>
      </c>
      <c r="B5" s="33" t="s">
        <v>27</v>
      </c>
      <c r="C5" s="48"/>
    </row>
    <row r="6" spans="1:29" x14ac:dyDescent="0.25">
      <c r="A6" s="24"/>
      <c r="B6" s="35" t="s">
        <v>34</v>
      </c>
      <c r="C6" s="6" t="str">
        <f>IF(C5&lt;=500, "YES","NO")</f>
        <v>YES</v>
      </c>
    </row>
    <row r="7" spans="1:29" ht="30.75" thickBot="1" x14ac:dyDescent="0.3">
      <c r="A7" s="42"/>
      <c r="B7" s="36" t="s">
        <v>10</v>
      </c>
      <c r="C7" s="6"/>
    </row>
    <row r="8" spans="1:29" ht="15.75" thickBot="1" x14ac:dyDescent="0.3">
      <c r="A8" s="24">
        <v>2</v>
      </c>
      <c r="B8" s="35" t="s">
        <v>0</v>
      </c>
      <c r="C8" s="49"/>
    </row>
    <row r="9" spans="1:29" ht="15.75" thickBot="1" x14ac:dyDescent="0.3">
      <c r="A9" s="42">
        <v>3</v>
      </c>
      <c r="B9" s="33" t="s">
        <v>1</v>
      </c>
      <c r="C9" s="50">
        <v>0</v>
      </c>
    </row>
    <row r="10" spans="1:29" ht="30.75" thickBot="1" x14ac:dyDescent="0.3">
      <c r="A10" s="24">
        <v>4</v>
      </c>
      <c r="B10" s="37" t="s">
        <v>4</v>
      </c>
      <c r="C10" s="48"/>
    </row>
    <row r="11" spans="1:29" ht="15.75" thickBot="1" x14ac:dyDescent="0.3">
      <c r="A11" s="42" t="s">
        <v>14</v>
      </c>
      <c r="B11" s="36" t="s">
        <v>31</v>
      </c>
      <c r="C11" s="50">
        <v>0</v>
      </c>
    </row>
    <row r="12" spans="1:29" ht="15.75" thickBot="1" x14ac:dyDescent="0.3">
      <c r="A12" s="24">
        <v>5</v>
      </c>
      <c r="B12" s="37" t="s">
        <v>5</v>
      </c>
      <c r="C12" s="48"/>
    </row>
    <row r="13" spans="1:29" ht="15.75" thickBot="1" x14ac:dyDescent="0.3">
      <c r="A13" s="42" t="s">
        <v>3</v>
      </c>
      <c r="B13" s="36" t="s">
        <v>6</v>
      </c>
      <c r="C13" s="50">
        <v>0</v>
      </c>
    </row>
    <row r="15" spans="1:29" x14ac:dyDescent="0.25">
      <c r="B15" s="7" t="s">
        <v>51</v>
      </c>
      <c r="C15" s="15">
        <f>C9-C11-C13</f>
        <v>0</v>
      </c>
    </row>
    <row r="16" spans="1:29" x14ac:dyDescent="0.25">
      <c r="B16" s="7" t="s">
        <v>8</v>
      </c>
      <c r="C16" s="15">
        <f>C15/12</f>
        <v>0</v>
      </c>
    </row>
    <row r="18" spans="1:3" ht="15.75" x14ac:dyDescent="0.25">
      <c r="B18" s="8" t="s">
        <v>50</v>
      </c>
      <c r="C18" s="9">
        <f>C16*2.5</f>
        <v>0</v>
      </c>
    </row>
    <row r="19" spans="1:3" ht="15.75" x14ac:dyDescent="0.25">
      <c r="B19" s="8"/>
      <c r="C19" s="5"/>
    </row>
    <row r="20" spans="1:3" ht="25.5" x14ac:dyDescent="0.25">
      <c r="A20" s="24"/>
      <c r="B20" s="39" t="s">
        <v>59</v>
      </c>
      <c r="C20" s="11"/>
    </row>
    <row r="21" spans="1:3" x14ac:dyDescent="0.25">
      <c r="A21" s="24"/>
      <c r="B21" s="39" t="s">
        <v>2</v>
      </c>
      <c r="C21" s="11"/>
    </row>
    <row r="22" spans="1:3" ht="25.5" x14ac:dyDescent="0.25">
      <c r="A22" s="24"/>
      <c r="B22" s="39" t="s">
        <v>22</v>
      </c>
    </row>
    <row r="23" spans="1:3" x14ac:dyDescent="0.25">
      <c r="A23" s="24"/>
      <c r="B23" s="40"/>
    </row>
    <row r="24" spans="1:3" ht="25.5" x14ac:dyDescent="0.25">
      <c r="A24" s="24"/>
      <c r="B24" s="39" t="s">
        <v>9</v>
      </c>
    </row>
    <row r="25" spans="1:3" x14ac:dyDescent="0.25">
      <c r="A25" s="24"/>
      <c r="B25" s="39"/>
    </row>
    <row r="26" spans="1:3" x14ac:dyDescent="0.25">
      <c r="A26" s="24"/>
      <c r="B26" s="39" t="s">
        <v>46</v>
      </c>
    </row>
    <row r="27" spans="1:3" ht="15.75" thickBot="1" x14ac:dyDescent="0.3"/>
    <row r="28" spans="1:3" ht="21.75" thickBot="1" x14ac:dyDescent="0.3">
      <c r="A28" s="31"/>
      <c r="B28" s="29" t="s">
        <v>19</v>
      </c>
      <c r="C28" s="30"/>
    </row>
    <row r="29" spans="1:3" ht="15.75" thickBot="1" x14ac:dyDescent="0.3">
      <c r="B29" t="s">
        <v>48</v>
      </c>
      <c r="C29" s="51"/>
    </row>
    <row r="30" spans="1:3" ht="15.75" thickBot="1" x14ac:dyDescent="0.3">
      <c r="B30" t="s">
        <v>49</v>
      </c>
      <c r="C30" s="48"/>
    </row>
    <row r="31" spans="1:3" x14ac:dyDescent="0.25">
      <c r="B31" t="s">
        <v>16</v>
      </c>
      <c r="C31" s="16" t="str">
        <f>IFERROR(-(C29-C30)/C29,"-")</f>
        <v>-</v>
      </c>
    </row>
    <row r="33" spans="2:3" x14ac:dyDescent="0.25">
      <c r="B33" t="s">
        <v>11</v>
      </c>
      <c r="C33" s="17">
        <f>C8</f>
        <v>0</v>
      </c>
    </row>
    <row r="34" spans="2:3" x14ac:dyDescent="0.25">
      <c r="B34" t="s">
        <v>12</v>
      </c>
      <c r="C34" s="17">
        <f>C33+8*7</f>
        <v>56</v>
      </c>
    </row>
    <row r="36" spans="2:3" ht="15.75" thickBot="1" x14ac:dyDescent="0.3">
      <c r="B36" s="1" t="s">
        <v>15</v>
      </c>
    </row>
    <row r="37" spans="2:3" ht="15.75" thickBot="1" x14ac:dyDescent="0.3">
      <c r="B37" t="s">
        <v>24</v>
      </c>
      <c r="C37" s="50">
        <v>0</v>
      </c>
    </row>
    <row r="38" spans="2:3" ht="15.75" thickBot="1" x14ac:dyDescent="0.3">
      <c r="B38" t="s">
        <v>47</v>
      </c>
      <c r="C38" s="50">
        <v>0</v>
      </c>
    </row>
    <row r="39" spans="2:3" ht="15.75" thickBot="1" x14ac:dyDescent="0.3">
      <c r="B39" t="s">
        <v>20</v>
      </c>
      <c r="C39" s="50">
        <v>0</v>
      </c>
    </row>
    <row r="40" spans="2:3" ht="15.75" thickBot="1" x14ac:dyDescent="0.3">
      <c r="B40" t="s">
        <v>21</v>
      </c>
      <c r="C40" s="50">
        <v>0</v>
      </c>
    </row>
    <row r="41" spans="2:3" x14ac:dyDescent="0.25">
      <c r="B41" s="1" t="s">
        <v>13</v>
      </c>
      <c r="C41" s="15">
        <f>SUM(C37:C40)</f>
        <v>0</v>
      </c>
    </row>
    <row r="43" spans="2:3" x14ac:dyDescent="0.25">
      <c r="B43" s="1" t="s">
        <v>23</v>
      </c>
      <c r="C43" s="15">
        <f>IFERROR((C41*C31)+C41,0)</f>
        <v>0</v>
      </c>
    </row>
    <row r="44" spans="2:3" ht="15.75" thickBot="1" x14ac:dyDescent="0.3"/>
    <row r="45" spans="2:3" ht="15.75" thickBot="1" x14ac:dyDescent="0.3">
      <c r="B45" t="s">
        <v>17</v>
      </c>
      <c r="C45" s="48"/>
    </row>
    <row r="46" spans="2:3" ht="15.75" thickBot="1" x14ac:dyDescent="0.3"/>
    <row r="47" spans="2:3" ht="60.75" thickBot="1" x14ac:dyDescent="0.3">
      <c r="B47" s="3" t="s">
        <v>35</v>
      </c>
      <c r="C47" s="52">
        <v>0</v>
      </c>
    </row>
    <row r="49" spans="2:3" ht="15.75" x14ac:dyDescent="0.25">
      <c r="B49" s="8" t="s">
        <v>56</v>
      </c>
      <c r="C49" s="9">
        <f>IFERROR(C43-C47,0)</f>
        <v>0</v>
      </c>
    </row>
    <row r="51" spans="2:3" ht="15.75" x14ac:dyDescent="0.25">
      <c r="B51" s="8" t="s">
        <v>28</v>
      </c>
      <c r="C51" s="9">
        <f>C18-C49</f>
        <v>0</v>
      </c>
    </row>
    <row r="53" spans="2:3" ht="30" x14ac:dyDescent="0.25">
      <c r="B53" s="3" t="s">
        <v>40</v>
      </c>
    </row>
    <row r="54" spans="2:3" x14ac:dyDescent="0.25">
      <c r="B54" t="s">
        <v>41</v>
      </c>
    </row>
  </sheetData>
  <sheetProtection password="FD50" sheet="1" objects="1" scenarios="1" selectLockedCells="1"/>
  <conditionalFormatting sqref="C6">
    <cfRule type="containsText" dxfId="2" priority="2" operator="containsText" text="NO">
      <formula>NOT(ISERROR(SEARCH("NO",C6)))</formula>
    </cfRule>
  </conditionalFormatting>
  <conditionalFormatting sqref="C31">
    <cfRule type="cellIs" dxfId="1" priority="1" operator="lessThan">
      <formula>0</formula>
    </cfRule>
  </conditionalFormatting>
  <dataValidations count="2">
    <dataValidation type="list" showInputMessage="1" showErrorMessage="1" errorTitle="Invalid Entry!" sqref="C10 C12 C45">
      <formula1>$AC$1:$AC$2</formula1>
    </dataValidation>
    <dataValidation type="date" showInputMessage="1" showErrorMessage="1" errorTitle="Invalid Entry!  " error="Please Check Date." sqref="C8">
      <formula1>43876</formula1>
      <formula2>44012</formula2>
    </dataValidation>
  </dataValidations>
  <pageMargins left="0.7" right="0.7" top="0.75" bottom="0.75" header="0.3" footer="0.3"/>
  <pageSetup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27"/>
  <sheetViews>
    <sheetView zoomScale="85" zoomScaleNormal="85" zoomScaleSheetLayoutView="85" workbookViewId="0">
      <selection activeCell="C12" sqref="C12"/>
    </sheetView>
  </sheetViews>
  <sheetFormatPr defaultRowHeight="15" x14ac:dyDescent="0.25"/>
  <cols>
    <col min="1" max="1" width="3" style="4" bestFit="1" customWidth="1"/>
    <col min="2" max="2" width="101.85546875" bestFit="1" customWidth="1"/>
    <col min="3" max="3" width="14.28515625" style="2" bestFit="1" customWidth="1"/>
    <col min="4" max="4" width="6.42578125" customWidth="1"/>
  </cols>
  <sheetData>
    <row r="1" spans="1:29" ht="15.75" thickBot="1" x14ac:dyDescent="0.3">
      <c r="AC1" t="s">
        <v>7</v>
      </c>
    </row>
    <row r="2" spans="1:29" ht="21.75" thickBot="1" x14ac:dyDescent="0.3">
      <c r="A2" s="31"/>
      <c r="B2" s="29" t="s">
        <v>25</v>
      </c>
      <c r="C2" s="30"/>
      <c r="AC2" t="s">
        <v>45</v>
      </c>
    </row>
    <row r="3" spans="1:29" ht="15.75" thickBot="1" x14ac:dyDescent="0.3">
      <c r="A3" s="11"/>
      <c r="B3" s="28" t="s">
        <v>42</v>
      </c>
      <c r="C3" s="18"/>
    </row>
    <row r="4" spans="1:29" x14ac:dyDescent="0.25">
      <c r="A4" s="11"/>
      <c r="B4" s="6" t="s">
        <v>63</v>
      </c>
      <c r="C4" s="18"/>
    </row>
    <row r="5" spans="1:29" x14ac:dyDescent="0.25">
      <c r="B5" s="10" t="s">
        <v>57</v>
      </c>
    </row>
    <row r="6" spans="1:29" x14ac:dyDescent="0.25">
      <c r="B6" s="10" t="s">
        <v>58</v>
      </c>
    </row>
    <row r="8" spans="1:29" ht="15.75" thickBot="1" x14ac:dyDescent="0.3">
      <c r="A8" s="32">
        <v>1</v>
      </c>
      <c r="B8" s="47" t="s">
        <v>61</v>
      </c>
      <c r="C8" s="23">
        <f>'SBA Loan and Forgiveness'!C5</f>
        <v>0</v>
      </c>
    </row>
    <row r="9" spans="1:29" ht="15.75" thickBot="1" x14ac:dyDescent="0.3">
      <c r="A9" s="26"/>
      <c r="B9" s="27" t="s">
        <v>62</v>
      </c>
      <c r="C9" s="53"/>
    </row>
    <row r="10" spans="1:29" x14ac:dyDescent="0.25">
      <c r="A10" s="32"/>
      <c r="B10" s="33" t="s">
        <v>64</v>
      </c>
      <c r="C10" s="23">
        <f>IF(C8&gt;0,C8,C9)</f>
        <v>0</v>
      </c>
    </row>
    <row r="11" spans="1:29" ht="15.75" thickBot="1" x14ac:dyDescent="0.3">
      <c r="A11" s="34" t="s">
        <v>37</v>
      </c>
      <c r="B11" s="35" t="s">
        <v>36</v>
      </c>
      <c r="C11" s="6" t="str">
        <f>IF(C10&lt;=100, "YES","NO")</f>
        <v>YES</v>
      </c>
    </row>
    <row r="12" spans="1:29" ht="30.75" thickBot="1" x14ac:dyDescent="0.3">
      <c r="A12" s="32">
        <v>2</v>
      </c>
      <c r="B12" s="36" t="s">
        <v>29</v>
      </c>
      <c r="C12" s="52">
        <v>0</v>
      </c>
    </row>
    <row r="13" spans="1:29" ht="15.75" thickBot="1" x14ac:dyDescent="0.3">
      <c r="A13" s="32"/>
      <c r="B13" s="32" t="s">
        <v>30</v>
      </c>
      <c r="C13" s="24"/>
    </row>
    <row r="14" spans="1:29" ht="15.75" thickBot="1" x14ac:dyDescent="0.3">
      <c r="A14" s="34">
        <v>3</v>
      </c>
      <c r="B14" s="35" t="s">
        <v>32</v>
      </c>
      <c r="C14" s="53"/>
    </row>
    <row r="15" spans="1:29" ht="15.75" thickBot="1" x14ac:dyDescent="0.3">
      <c r="A15" s="32">
        <v>4</v>
      </c>
      <c r="B15" s="36" t="s">
        <v>33</v>
      </c>
      <c r="C15" s="52">
        <v>0</v>
      </c>
    </row>
    <row r="16" spans="1:29" ht="30.75" thickBot="1" x14ac:dyDescent="0.3">
      <c r="A16" s="34">
        <v>5</v>
      </c>
      <c r="B16" s="37" t="s">
        <v>4</v>
      </c>
      <c r="C16" s="53"/>
    </row>
    <row r="17" spans="1:3" ht="15.75" thickBot="1" x14ac:dyDescent="0.3">
      <c r="A17" s="32" t="s">
        <v>3</v>
      </c>
      <c r="B17" s="36" t="s">
        <v>31</v>
      </c>
      <c r="C17" s="52">
        <v>0</v>
      </c>
    </row>
    <row r="18" spans="1:3" x14ac:dyDescent="0.25">
      <c r="A18" s="34"/>
      <c r="B18" s="35"/>
    </row>
    <row r="19" spans="1:3" ht="15.75" x14ac:dyDescent="0.25">
      <c r="A19" s="34"/>
      <c r="B19" s="38" t="s">
        <v>52</v>
      </c>
      <c r="C19" s="9">
        <f>(C12-C15-C17)*0.5</f>
        <v>0</v>
      </c>
    </row>
    <row r="20" spans="1:3" ht="15.75" thickBot="1" x14ac:dyDescent="0.3">
      <c r="A20" s="34"/>
      <c r="B20" s="35"/>
    </row>
    <row r="21" spans="1:3" ht="30.75" thickBot="1" x14ac:dyDescent="0.3">
      <c r="A21" s="34">
        <v>6</v>
      </c>
      <c r="B21" s="37" t="s">
        <v>38</v>
      </c>
      <c r="C21" s="52">
        <v>0</v>
      </c>
    </row>
    <row r="22" spans="1:3" ht="15.75" thickBot="1" x14ac:dyDescent="0.3">
      <c r="A22" s="34">
        <v>7</v>
      </c>
      <c r="B22" s="35" t="s">
        <v>32</v>
      </c>
      <c r="C22" s="53" t="s">
        <v>26</v>
      </c>
    </row>
    <row r="23" spans="1:3" ht="15.75" thickBot="1" x14ac:dyDescent="0.3">
      <c r="A23" s="34">
        <v>8</v>
      </c>
      <c r="B23" s="37" t="s">
        <v>33</v>
      </c>
      <c r="C23" s="52">
        <v>0</v>
      </c>
    </row>
    <row r="24" spans="1:3" ht="30.75" thickBot="1" x14ac:dyDescent="0.3">
      <c r="A24" s="34">
        <v>9</v>
      </c>
      <c r="B24" s="37" t="s">
        <v>4</v>
      </c>
      <c r="C24" s="53" t="s">
        <v>7</v>
      </c>
    </row>
    <row r="25" spans="1:3" ht="15.75" thickBot="1" x14ac:dyDescent="0.3">
      <c r="A25" s="34" t="s">
        <v>39</v>
      </c>
      <c r="B25" s="37" t="s">
        <v>31</v>
      </c>
      <c r="C25" s="52">
        <v>0</v>
      </c>
    </row>
    <row r="27" spans="1:3" ht="15.75" x14ac:dyDescent="0.25">
      <c r="B27" s="8" t="s">
        <v>52</v>
      </c>
      <c r="C27" s="9">
        <f>(C21-C23-C25)*0.5</f>
        <v>0</v>
      </c>
    </row>
  </sheetData>
  <sheetProtection password="FD50" sheet="1" objects="1" scenarios="1" selectLockedCells="1"/>
  <conditionalFormatting sqref="C11">
    <cfRule type="containsText" dxfId="0" priority="1" operator="containsText" text="NO">
      <formula>NOT(ISERROR(SEARCH("NO",C11)))</formula>
    </cfRule>
  </conditionalFormatting>
  <dataValidations count="3">
    <dataValidation type="list" showInputMessage="1" showErrorMessage="1" errorTitle="Inva;id Entry!" sqref="C14">
      <formula1>$AC$1:$AC$2</formula1>
    </dataValidation>
    <dataValidation type="list" allowBlank="1" showInputMessage="1" showErrorMessage="1" errorTitle="Invalid Entry!" sqref="C16">
      <formula1>$AC$1:$AC$2</formula1>
    </dataValidation>
    <dataValidation type="list" showInputMessage="1" showErrorMessage="1" errorTitle="Invalid Entry!" sqref="C22 C24">
      <formula1>$AC$1:$AC$2</formula1>
    </dataValidation>
  </dataValidation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SBA Loan and Forgiveness</vt:lpstr>
      <vt:lpstr>Employer Credit (50%)</vt:lpstr>
      <vt:lpstr>'Employer Credit (50%)'!Print_Area</vt:lpstr>
      <vt:lpstr>'SBA Loan and Forgiveness'!Print_Area</vt:lpstr>
      <vt:lpstr>Summary!Print_Area</vt:lpstr>
    </vt:vector>
  </TitlesOfParts>
  <Company>Janover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Carrabs</dc:creator>
  <cp:lastModifiedBy>Fayellen Dietchweiler</cp:lastModifiedBy>
  <cp:lastPrinted>2020-03-31T19:53:35Z</cp:lastPrinted>
  <dcterms:created xsi:type="dcterms:W3CDTF">2020-03-30T12:26:07Z</dcterms:created>
  <dcterms:modified xsi:type="dcterms:W3CDTF">2020-03-31T20:15:18Z</dcterms:modified>
</cp:coreProperties>
</file>